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ownofkewaskumwi-my.sharepoint.com/personal/clerk_townofkewaskumwi_gov/Documents/Documents/Documents/ARIP/BID DOCUMENTS FOR WEBSITE/"/>
    </mc:Choice>
  </mc:AlternateContent>
  <xr:revisionPtr revIDLastSave="0" documentId="8_{B6227A38-D1F7-4377-BC40-F2A4166864CB}" xr6:coauthVersionLast="47" xr6:coauthVersionMax="47" xr10:uidLastSave="{00000000-0000-0000-0000-000000000000}"/>
  <bookViews>
    <workbookView xWindow="2730" yWindow="720" windowWidth="14835" windowHeight="15480" xr2:uid="{E66F64EB-421E-40C4-9A01-ED37D3C07ADF}"/>
  </bookViews>
  <sheets>
    <sheet name="Alternate" sheetId="1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1" l="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46" i="11"/>
  <c r="F14" i="11"/>
  <c r="D37" i="11"/>
  <c r="D46" i="11"/>
  <c r="D45" i="11"/>
  <c r="D44" i="11"/>
  <c r="D41" i="11"/>
  <c r="D40" i="11"/>
  <c r="D39" i="11"/>
  <c r="D25" i="11"/>
  <c r="D24" i="11"/>
  <c r="D26" i="11" s="1"/>
  <c r="D27" i="11" s="1"/>
  <c r="D22" i="11"/>
  <c r="D18" i="11"/>
  <c r="A15" i="11"/>
  <c r="A16" i="11" s="1"/>
  <c r="A17" i="11" s="1"/>
  <c r="A18" i="11" s="1"/>
  <c r="F47" i="11" l="1"/>
  <c r="A20" i="11"/>
  <c r="A22" i="11" s="1"/>
  <c r="A24" i="11" s="1"/>
  <c r="A28" i="11" s="1"/>
  <c r="A30" i="11" s="1"/>
  <c r="A32" i="11" s="1"/>
  <c r="A19" i="11"/>
  <c r="A21" i="11" s="1"/>
  <c r="A23" i="11" s="1"/>
  <c r="A25" i="11" s="1"/>
  <c r="F48" i="11"/>
  <c r="F49" i="11" s="1"/>
  <c r="A29" i="11" l="1"/>
  <c r="A33" i="11" s="1"/>
  <c r="A31" i="11" s="1"/>
  <c r="A34" i="11" s="1"/>
  <c r="A35" i="11" s="1"/>
  <c r="A36" i="11" s="1"/>
  <c r="A37" i="11" s="1"/>
  <c r="A38" i="11" s="1"/>
  <c r="A41" i="11" s="1"/>
  <c r="A39" i="11" s="1"/>
  <c r="A26" i="11"/>
  <c r="A27" i="11" s="1"/>
  <c r="A40" i="11" l="1"/>
  <c r="A42" i="11"/>
  <c r="A43" i="11" s="1"/>
  <c r="A44" i="11" s="1"/>
  <c r="A45" i="11" s="1"/>
  <c r="A46" i="11" s="1"/>
</calcChain>
</file>

<file path=xl/sharedStrings.xml><?xml version="1.0" encoding="utf-8"?>
<sst xmlns="http://schemas.openxmlformats.org/spreadsheetml/2006/main" count="84" uniqueCount="57">
  <si>
    <t>Cost Estimate</t>
  </si>
  <si>
    <t>For:</t>
  </si>
  <si>
    <t>Highland Drive Reconstruction</t>
  </si>
  <si>
    <t xml:space="preserve">To:   </t>
  </si>
  <si>
    <t>Town of Kewaskum</t>
  </si>
  <si>
    <t>Attn: Anne Tratner, Town Clerk</t>
  </si>
  <si>
    <t>PO Box 484</t>
  </si>
  <si>
    <t>Kewaskum, WI 53040</t>
  </si>
  <si>
    <t>Alternate Schedule: W Moraine Drive</t>
  </si>
  <si>
    <t>ITEM NUMBER</t>
  </si>
  <si>
    <t>ITEM</t>
  </si>
  <si>
    <t>UNIT</t>
  </si>
  <si>
    <t>QTY</t>
  </si>
  <si>
    <t>UNIT PRICE</t>
  </si>
  <si>
    <t>TOTAL COST</t>
  </si>
  <si>
    <t>Traffic Control</t>
  </si>
  <si>
    <t>LS</t>
  </si>
  <si>
    <t>Clearing &amp; Grubbing</t>
  </si>
  <si>
    <t>Silt Fence</t>
  </si>
  <si>
    <t>LF</t>
  </si>
  <si>
    <t>Sawcut Pavement</t>
  </si>
  <si>
    <t>Remove Asphalt Pavement</t>
  </si>
  <si>
    <t>SY</t>
  </si>
  <si>
    <t>Remove Concrete Pavement</t>
  </si>
  <si>
    <t>Remove Trees</t>
  </si>
  <si>
    <t>EA</t>
  </si>
  <si>
    <t>Moving Existing Signs</t>
  </si>
  <si>
    <t>Remove 12" Culvert</t>
  </si>
  <si>
    <t>Remove 24" Culvert</t>
  </si>
  <si>
    <t xml:space="preserve">Unclassified Excavation </t>
  </si>
  <si>
    <t>CY</t>
  </si>
  <si>
    <t>Earthwork Fill (from Unclassified Exc.)</t>
  </si>
  <si>
    <t>Excavation Below Subgrade</t>
  </si>
  <si>
    <t>Undercut</t>
  </si>
  <si>
    <t>12" HDPE Storm Sewer</t>
  </si>
  <si>
    <t>15" HDPE Storm Sewer</t>
  </si>
  <si>
    <t>24" RCP Storm Sewer</t>
  </si>
  <si>
    <t>12" Apron Endwall</t>
  </si>
  <si>
    <t>15" Apron Endwall</t>
  </si>
  <si>
    <t>24" Apron Endwall</t>
  </si>
  <si>
    <t>30" Curb and Gutter</t>
  </si>
  <si>
    <t>Concrete Flume</t>
  </si>
  <si>
    <t>Light Rip Rap w/ Fabric</t>
  </si>
  <si>
    <t>1-1/4" Aggregate Base Dense</t>
  </si>
  <si>
    <t>TON</t>
  </si>
  <si>
    <t>Finish Grading</t>
  </si>
  <si>
    <t>2 1/4" 3 LT 58-28 S Asphalt Binder</t>
  </si>
  <si>
    <t>Tack Coat</t>
  </si>
  <si>
    <t>1 3/4" 4 LT 58-28 S Asphalt Surface</t>
  </si>
  <si>
    <t>2" Asphaltic Pavement for Driveways w/ 6" CABC</t>
  </si>
  <si>
    <t>6" - 3/4" Aggregate Base Dense Driveway</t>
  </si>
  <si>
    <t>Temporary Seed and Mulch</t>
  </si>
  <si>
    <t>Restoration (Topsoil, Seed and Fertilizer)</t>
  </si>
  <si>
    <t>Class I, Type A Erosion Mat</t>
  </si>
  <si>
    <t>Total Cost</t>
  </si>
  <si>
    <t>Contingency (15%)</t>
  </si>
  <si>
    <t>Total Cost + Contingency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</si>
</sst>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"/>
  </numFmts>
  <fonts count="12">
    <font>
      <sz val="11"/>
      <color theme="1"/>
      <name val="Calibri"/>
      <family val="2"/>
      <scheme val="minor"/>
    </font>
    <font>
      <b/>
      <sz val="10"/>
      <color rgb="FF0000FF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</font>
    <font>
      <sz val="17"/>
      <color rgb="FF00264C"/>
      <name val="Book Antiqua"/>
      <family val="1"/>
    </font>
    <font>
      <sz val="9"/>
      <color rgb="FFFF00FF"/>
      <name val="Stylus BT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medium">
        <color indexed="64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6" fillId="0" borderId="0"/>
    <xf numFmtId="43" fontId="9" fillId="0" borderId="0" applyFont="0" applyFill="0" applyBorder="0" applyAlignment="0" applyProtection="0"/>
    <xf numFmtId="0" fontId="5" fillId="0" borderId="0"/>
  </cellStyleXfs>
  <cellXfs count="49">
    <xf numFmtId="0" fontId="0" fillId="0" borderId="0" xfId="0"/>
    <xf numFmtId="0" fontId="7" fillId="0" borderId="0" xfId="1" applyFont="1"/>
    <xf numFmtId="0" fontId="7" fillId="0" borderId="0" xfId="1" applyFont="1" applyAlignment="1">
      <alignment horizontal="left"/>
    </xf>
    <xf numFmtId="0" fontId="8" fillId="0" borderId="0" xfId="1" applyFont="1"/>
    <xf numFmtId="0" fontId="10" fillId="0" borderId="0" xfId="0" applyFont="1"/>
    <xf numFmtId="0" fontId="11" fillId="0" borderId="0" xfId="0" applyFont="1"/>
    <xf numFmtId="164" fontId="4" fillId="0" borderId="3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4" fontId="0" fillId="0" borderId="0" xfId="0" applyNumberFormat="1"/>
    <xf numFmtId="0" fontId="4" fillId="0" borderId="0" xfId="0" applyFont="1"/>
    <xf numFmtId="16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3" fontId="4" fillId="0" borderId="4" xfId="0" applyNumberFormat="1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/>
    </xf>
    <xf numFmtId="44" fontId="4" fillId="0" borderId="0" xfId="0" applyNumberFormat="1" applyFont="1" applyAlignment="1">
      <alignment horizontal="right"/>
    </xf>
    <xf numFmtId="0" fontId="4" fillId="0" borderId="7" xfId="0" applyFont="1" applyBorder="1" applyAlignment="1">
      <alignment horizontal="right"/>
    </xf>
    <xf numFmtId="0" fontId="1" fillId="3" borderId="5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8" fillId="0" borderId="0" xfId="1" applyFont="1" applyAlignment="1">
      <alignment vertical="center"/>
    </xf>
    <xf numFmtId="3" fontId="4" fillId="0" borderId="4" xfId="0" applyNumberFormat="1" applyFont="1" applyBorder="1" applyAlignment="1">
      <alignment horizontal="center"/>
    </xf>
    <xf numFmtId="0" fontId="4" fillId="3" borderId="2" xfId="0" applyFont="1" applyFill="1" applyBorder="1"/>
    <xf numFmtId="164" fontId="2" fillId="2" borderId="8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3" borderId="1" xfId="0" applyFont="1" applyFill="1" applyBorder="1"/>
    <xf numFmtId="164" fontId="4" fillId="0" borderId="10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11" xfId="0" applyBorder="1"/>
    <xf numFmtId="3" fontId="4" fillId="0" borderId="11" xfId="0" applyNumberFormat="1" applyFont="1" applyBorder="1" applyAlignment="1">
      <alignment horizontal="center"/>
    </xf>
    <xf numFmtId="0" fontId="3" fillId="0" borderId="9" xfId="0" applyFont="1" applyBorder="1" applyAlignment="1">
      <alignment horizontal="left" vertical="center" wrapText="1"/>
    </xf>
    <xf numFmtId="0" fontId="4" fillId="3" borderId="0" xfId="0" applyFont="1" applyFill="1"/>
    <xf numFmtId="0" fontId="4" fillId="3" borderId="0" xfId="0" applyFont="1" applyFill="1" applyAlignment="1">
      <alignment horizontal="center"/>
    </xf>
    <xf numFmtId="0" fontId="4" fillId="3" borderId="12" xfId="0" applyFont="1" applyFill="1" applyBorder="1"/>
    <xf numFmtId="0" fontId="4" fillId="3" borderId="6" xfId="0" applyFont="1" applyFill="1" applyBorder="1"/>
    <xf numFmtId="0" fontId="4" fillId="3" borderId="13" xfId="0" applyFont="1" applyFill="1" applyBorder="1" applyAlignment="1">
      <alignment horizontal="right"/>
    </xf>
    <xf numFmtId="44" fontId="4" fillId="0" borderId="14" xfId="0" applyNumberFormat="1" applyFont="1" applyBorder="1" applyAlignment="1">
      <alignment horizontal="right"/>
    </xf>
    <xf numFmtId="0" fontId="4" fillId="3" borderId="15" xfId="0" applyFont="1" applyFill="1" applyBorder="1" applyAlignment="1">
      <alignment horizontal="right"/>
    </xf>
    <xf numFmtId="44" fontId="4" fillId="0" borderId="16" xfId="0" applyNumberFormat="1" applyFont="1" applyBorder="1" applyAlignment="1">
      <alignment horizontal="right"/>
    </xf>
    <xf numFmtId="0" fontId="4" fillId="3" borderId="17" xfId="0" applyFont="1" applyFill="1" applyBorder="1" applyAlignment="1">
      <alignment horizontal="right"/>
    </xf>
    <xf numFmtId="44" fontId="4" fillId="0" borderId="18" xfId="0" applyNumberFormat="1" applyFont="1" applyBorder="1" applyAlignment="1">
      <alignment horizontal="right"/>
    </xf>
    <xf numFmtId="0" fontId="8" fillId="0" borderId="0" xfId="1" applyFont="1" applyAlignment="1">
      <alignment horizontal="center" vertical="center"/>
    </xf>
  </cellXfs>
  <cellStyles count="4">
    <cellStyle name="Comma 2" xfId="2" xr:uid="{68A6ACE5-C317-4CC2-9FA9-F44601A33365}"/>
    <cellStyle name="Normal" xfId="0" builtinId="0"/>
    <cellStyle name="Normal 2" xfId="3" xr:uid="{F62C40CB-BACA-4DA4-8D5F-AB7E9BA27E5A}"/>
    <cellStyle name="Normal 3" xfId="1" xr:uid="{1239F557-576B-415B-915F-529C6E695FCC}"/>
  </cellStyles>
  <dxfs count="14">
    <dxf>
      <font>
        <sz val="10"/>
      </font>
      <numFmt numFmtId="34" formatCode="_(&quot;$&quot;* #,##0.00_);_(&quot;$&quot;* \(#,##0.00\);_(&quot;$&quot;* &quot;-&quot;??_);_(@_)"/>
      <alignment horizontal="right" vertical="bottom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0."/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/>
        <bottom/>
        <vertical/>
        <horizontal/>
      </border>
    </dxf>
    <dxf>
      <border outline="0">
        <top style="double">
          <color rgb="FF000000"/>
        </top>
        <bottom style="medium">
          <color rgb="FF000000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solid">
          <fgColor indexed="64"/>
          <bgColor rgb="FFC0C0C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>
          <bgColor theme="0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solid">
          <fgColor theme="0" tint="-0.14993743705557422"/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1"/>
        </top>
      </border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color theme="1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horizontal style="thin">
          <color theme="1"/>
        </horizontal>
      </border>
    </dxf>
  </dxfs>
  <tableStyles count="1" defaultTableStyle="TableStyleMedium2" defaultPivotStyle="PivotStyleLight16">
    <tableStyle name="TableStyleMedium1 2" pivot="0" count="8" xr9:uid="{770451D0-ADA3-41C0-A483-DA305830144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size="5" dxfId="8"/>
      <tableStyleElement type="secondRowStripe" size="5" dxfId="7"/>
      <tableStyleElement type="firstColumnStripe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137491</xdr:colOff>
      <xdr:row>0</xdr:row>
      <xdr:rowOff>238125</xdr:rowOff>
    </xdr:from>
    <xdr:to>
      <xdr:col>5</xdr:col>
      <xdr:colOff>472351</xdr:colOff>
      <xdr:row>10</xdr:row>
      <xdr:rowOff>113649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12A7798-F987-41C6-B9A3-DB056C2566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9891" y="238125"/>
          <a:ext cx="2344635" cy="230439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A54EE29-86EF-43C7-B385-2DC3BE456D9A}" name="Table247" displayName="Table247" ref="A13:F46" totalsRowShown="0" headerRowDxfId="5" headerRowBorderDxfId="4" tableBorderDxfId="3">
  <autoFilter ref="A13:F46" xr:uid="{DB921605-74D3-4BB2-B26E-78BB3EBB8F49}"/>
  <tableColumns count="6">
    <tableColumn id="1" xr3:uid="{2405BF13-210E-4589-868A-FE2E344AE632}" name="ITEM NUMBER" dataDxfId="2"/>
    <tableColumn id="2" xr3:uid="{7FD32AF2-1433-4759-B8A9-44B83C94BB56}" name="ITEM"/>
    <tableColumn id="3" xr3:uid="{57DC8B30-1190-4196-B9F8-48140131C7BF}" name="UNIT"/>
    <tableColumn id="4" xr3:uid="{5723867D-C714-47B7-A926-03159D68F88E}" name="QTY"/>
    <tableColumn id="21" xr3:uid="{17CA1C29-C944-4A15-89C6-32DA2132BFBE}" name="UNIT PRICE" dataDxfId="1"/>
    <tableColumn id="22" xr3:uid="{DD35474A-3759-4E5F-9B04-2758314AE38D}" name="TOTAL COST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5C315-5C6E-4BBF-8493-3236B34B0B4E}">
  <dimension ref="A1:F52"/>
  <sheetViews>
    <sheetView showGridLines="0" tabSelected="1" zoomScaleNormal="100" workbookViewId="0">
      <selection activeCell="J49" sqref="J49"/>
    </sheetView>
  </sheetViews>
  <sheetFormatPr defaultRowHeight="15"/>
  <cols>
    <col min="1" max="1" width="8" customWidth="1"/>
    <col min="2" max="2" width="46" customWidth="1"/>
    <col min="3" max="3" width="6.85546875" customWidth="1"/>
    <col min="4" max="4" width="7.140625" customWidth="1"/>
    <col min="5" max="5" width="23" bestFit="1" customWidth="1"/>
    <col min="6" max="6" width="14.28515625" customWidth="1"/>
  </cols>
  <sheetData>
    <row r="1" spans="1:6" ht="22.5">
      <c r="A1" s="4"/>
    </row>
    <row r="2" spans="1:6" ht="11.25" customHeight="1">
      <c r="B2" s="5"/>
    </row>
    <row r="4" spans="1:6" ht="48" customHeight="1">
      <c r="A4" s="48" t="s">
        <v>0</v>
      </c>
      <c r="B4" s="48"/>
      <c r="C4" s="48"/>
      <c r="D4" s="24"/>
      <c r="E4" s="24"/>
      <c r="F4" s="24"/>
    </row>
    <row r="5" spans="1:6" ht="15.75" customHeight="1">
      <c r="A5" s="1" t="s">
        <v>1</v>
      </c>
      <c r="B5" s="1" t="s">
        <v>2</v>
      </c>
      <c r="C5" s="1"/>
      <c r="D5" s="2"/>
    </row>
    <row r="6" spans="1:6" ht="15.75" customHeight="1">
      <c r="A6" s="1"/>
      <c r="B6" s="1"/>
      <c r="C6" s="1"/>
      <c r="D6" s="2"/>
    </row>
    <row r="7" spans="1:6" ht="15.75" customHeight="1">
      <c r="A7" s="1" t="s">
        <v>3</v>
      </c>
      <c r="B7" s="2" t="s">
        <v>4</v>
      </c>
      <c r="C7" s="1"/>
      <c r="D7" s="2"/>
    </row>
    <row r="8" spans="1:6" ht="15.75" customHeight="1">
      <c r="A8" s="1"/>
      <c r="B8" s="2" t="s">
        <v>5</v>
      </c>
      <c r="C8" s="1"/>
      <c r="D8" s="2"/>
    </row>
    <row r="9" spans="1:6" ht="15.75" customHeight="1">
      <c r="A9" s="1"/>
      <c r="B9" s="2" t="s">
        <v>6</v>
      </c>
      <c r="C9" s="1"/>
      <c r="D9" s="2"/>
    </row>
    <row r="10" spans="1:6" ht="15.75" customHeight="1">
      <c r="A10" s="1"/>
      <c r="B10" s="2" t="s">
        <v>7</v>
      </c>
      <c r="C10" s="1"/>
      <c r="D10" s="2"/>
    </row>
    <row r="11" spans="1:6" ht="15.75" customHeight="1">
      <c r="A11" s="1"/>
      <c r="B11" s="2"/>
      <c r="C11" s="1"/>
      <c r="D11" s="2"/>
    </row>
    <row r="12" spans="1:6" ht="15.75" customHeight="1">
      <c r="A12" s="3" t="s">
        <v>8</v>
      </c>
      <c r="B12" s="1"/>
      <c r="C12" s="1"/>
      <c r="D12" s="2"/>
    </row>
    <row r="13" spans="1:6" ht="27" customHeight="1" thickBot="1">
      <c r="A13" s="27" t="s">
        <v>9</v>
      </c>
      <c r="B13" s="28" t="s">
        <v>10</v>
      </c>
      <c r="C13" s="29" t="s">
        <v>11</v>
      </c>
      <c r="D13" s="30" t="s">
        <v>12</v>
      </c>
      <c r="E13" s="30" t="s">
        <v>13</v>
      </c>
      <c r="F13" s="30" t="s">
        <v>14</v>
      </c>
    </row>
    <row r="14" spans="1:6" ht="15" customHeight="1">
      <c r="A14" s="6">
        <v>1</v>
      </c>
      <c r="B14" s="12" t="s">
        <v>15</v>
      </c>
      <c r="C14" s="7" t="s">
        <v>16</v>
      </c>
      <c r="D14" s="17">
        <v>1</v>
      </c>
      <c r="E14" s="19"/>
      <c r="F14" s="20">
        <f>Table247[[#This Row],[QTY]]*Table247[[#This Row],[UNIT PRICE]]</f>
        <v>0</v>
      </c>
    </row>
    <row r="15" spans="1:6" ht="15" customHeight="1">
      <c r="A15" s="6">
        <f t="shared" ref="A15:A46" si="0">A14+1</f>
        <v>2</v>
      </c>
      <c r="B15" s="12" t="s">
        <v>17</v>
      </c>
      <c r="C15" s="7" t="s">
        <v>16</v>
      </c>
      <c r="D15" s="17">
        <v>1</v>
      </c>
      <c r="E15" s="19"/>
      <c r="F15" s="20">
        <f>Table247[[#This Row],[QTY]]*Table247[[#This Row],[UNIT PRICE]]</f>
        <v>0</v>
      </c>
    </row>
    <row r="16" spans="1:6" ht="15" customHeight="1">
      <c r="A16" s="6">
        <f t="shared" si="0"/>
        <v>3</v>
      </c>
      <c r="B16" s="12" t="s">
        <v>18</v>
      </c>
      <c r="C16" s="7" t="s">
        <v>19</v>
      </c>
      <c r="D16" s="17">
        <v>1953</v>
      </c>
      <c r="E16" s="19"/>
      <c r="F16" s="20">
        <f>Table247[[#This Row],[QTY]]*Table247[[#This Row],[UNIT PRICE]]</f>
        <v>0</v>
      </c>
    </row>
    <row r="17" spans="1:6" ht="15" customHeight="1">
      <c r="A17" s="6">
        <f t="shared" si="0"/>
        <v>4</v>
      </c>
      <c r="B17" s="12" t="s">
        <v>20</v>
      </c>
      <c r="C17" s="7" t="s">
        <v>19</v>
      </c>
      <c r="D17" s="17">
        <v>243</v>
      </c>
      <c r="E17" s="19"/>
      <c r="F17" s="20">
        <f>Table247[[#This Row],[QTY]]*Table247[[#This Row],[UNIT PRICE]]</f>
        <v>0</v>
      </c>
    </row>
    <row r="18" spans="1:6" ht="15" customHeight="1">
      <c r="A18" s="6">
        <f t="shared" si="0"/>
        <v>5</v>
      </c>
      <c r="B18" s="12" t="s">
        <v>21</v>
      </c>
      <c r="C18" s="16" t="s">
        <v>22</v>
      </c>
      <c r="D18" s="25">
        <f>917+94+1561+33+1734+1575+26+47+1692+1595+1491</f>
        <v>10765</v>
      </c>
      <c r="E18" s="19"/>
      <c r="F18" s="20">
        <f>Table247[[#This Row],[QTY]]*Table247[[#This Row],[UNIT PRICE]]</f>
        <v>0</v>
      </c>
    </row>
    <row r="19" spans="1:6" ht="15" customHeight="1">
      <c r="A19" s="6">
        <f t="shared" si="0"/>
        <v>6</v>
      </c>
      <c r="B19" s="12" t="s">
        <v>23</v>
      </c>
      <c r="C19" s="16" t="s">
        <v>22</v>
      </c>
      <c r="D19" s="25">
        <v>23</v>
      </c>
      <c r="E19" s="19"/>
      <c r="F19" s="20">
        <f>Table247[[#This Row],[QTY]]*Table247[[#This Row],[UNIT PRICE]]</f>
        <v>0</v>
      </c>
    </row>
    <row r="20" spans="1:6" ht="15" customHeight="1">
      <c r="A20" s="6">
        <f>A18+1</f>
        <v>6</v>
      </c>
      <c r="B20" s="12" t="s">
        <v>24</v>
      </c>
      <c r="C20" s="7" t="s">
        <v>25</v>
      </c>
      <c r="D20" s="17">
        <v>1</v>
      </c>
      <c r="E20" s="19"/>
      <c r="F20" s="20">
        <f>Table247[[#This Row],[QTY]]*Table247[[#This Row],[UNIT PRICE]]</f>
        <v>0</v>
      </c>
    </row>
    <row r="21" spans="1:6" ht="15" customHeight="1">
      <c r="A21" s="6">
        <f t="shared" ref="A21:A30" si="1">A19+1</f>
        <v>7</v>
      </c>
      <c r="B21" s="12" t="s">
        <v>26</v>
      </c>
      <c r="C21" s="7" t="s">
        <v>25</v>
      </c>
      <c r="D21" s="17">
        <v>13</v>
      </c>
      <c r="E21" s="19"/>
      <c r="F21" s="20">
        <f>Table247[[#This Row],[QTY]]*Table247[[#This Row],[UNIT PRICE]]</f>
        <v>0</v>
      </c>
    </row>
    <row r="22" spans="1:6" ht="15" customHeight="1">
      <c r="A22" s="6">
        <f t="shared" si="1"/>
        <v>7</v>
      </c>
      <c r="B22" s="12" t="s">
        <v>27</v>
      </c>
      <c r="C22" s="16" t="s">
        <v>19</v>
      </c>
      <c r="D22" s="25">
        <f>24+36</f>
        <v>60</v>
      </c>
      <c r="E22" s="19"/>
      <c r="F22" s="20">
        <f>Table247[[#This Row],[QTY]]*Table247[[#This Row],[UNIT PRICE]]</f>
        <v>0</v>
      </c>
    </row>
    <row r="23" spans="1:6" ht="15" customHeight="1">
      <c r="A23" s="6">
        <f t="shared" si="1"/>
        <v>8</v>
      </c>
      <c r="B23" s="12" t="s">
        <v>28</v>
      </c>
      <c r="C23" s="16" t="s">
        <v>19</v>
      </c>
      <c r="D23" s="25">
        <v>47</v>
      </c>
      <c r="E23" s="19"/>
      <c r="F23" s="20">
        <f>Table247[[#This Row],[QTY]]*Table247[[#This Row],[UNIT PRICE]]</f>
        <v>0</v>
      </c>
    </row>
    <row r="24" spans="1:6" ht="15" customHeight="1">
      <c r="A24" s="6">
        <f t="shared" si="1"/>
        <v>8</v>
      </c>
      <c r="B24" s="12" t="s">
        <v>29</v>
      </c>
      <c r="C24" s="7" t="s">
        <v>30</v>
      </c>
      <c r="D24" s="17">
        <f>1211.26+4523.93</f>
        <v>5735.1900000000005</v>
      </c>
      <c r="E24" s="19"/>
      <c r="F24" s="20">
        <f>Table247[[#This Row],[QTY]]*Table247[[#This Row],[UNIT PRICE]]</f>
        <v>0</v>
      </c>
    </row>
    <row r="25" spans="1:6" ht="15" customHeight="1">
      <c r="A25" s="6">
        <f t="shared" si="1"/>
        <v>9</v>
      </c>
      <c r="B25" s="12" t="s">
        <v>31</v>
      </c>
      <c r="C25" s="7" t="s">
        <v>30</v>
      </c>
      <c r="D25" s="17">
        <f>1077.33+29.37</f>
        <v>1106.6999999999998</v>
      </c>
      <c r="E25" s="19"/>
      <c r="F25" s="20">
        <f>Table247[[#This Row],[QTY]]*Table247[[#This Row],[UNIT PRICE]]</f>
        <v>0</v>
      </c>
    </row>
    <row r="26" spans="1:6" ht="15" customHeight="1">
      <c r="A26" s="32">
        <f t="shared" ref="A26:A27" si="2">A25+1</f>
        <v>10</v>
      </c>
      <c r="B26" s="12" t="s">
        <v>32</v>
      </c>
      <c r="C26" s="13" t="s">
        <v>30</v>
      </c>
      <c r="D26" s="15">
        <f>D24*0.1</f>
        <v>573.51900000000012</v>
      </c>
      <c r="E26" s="14"/>
      <c r="F26" s="20">
        <f>Table247[[#This Row],[QTY]]*Table247[[#This Row],[UNIT PRICE]]</f>
        <v>0</v>
      </c>
    </row>
    <row r="27" spans="1:6" ht="15" customHeight="1">
      <c r="A27" s="32">
        <f t="shared" si="2"/>
        <v>11</v>
      </c>
      <c r="B27" s="12" t="s">
        <v>33</v>
      </c>
      <c r="C27" s="13" t="s">
        <v>30</v>
      </c>
      <c r="D27" s="15">
        <f>D26*0.15-1</f>
        <v>85.027850000000015</v>
      </c>
      <c r="E27" s="14"/>
      <c r="F27" s="20">
        <f>Table247[[#This Row],[QTY]]*Table247[[#This Row],[UNIT PRICE]]</f>
        <v>0</v>
      </c>
    </row>
    <row r="28" spans="1:6" ht="15" customHeight="1">
      <c r="A28" s="6">
        <f>A24+1</f>
        <v>9</v>
      </c>
      <c r="B28" s="12" t="s">
        <v>34</v>
      </c>
      <c r="C28" s="16" t="s">
        <v>19</v>
      </c>
      <c r="D28" s="25">
        <v>334</v>
      </c>
      <c r="E28" s="19"/>
      <c r="F28" s="20">
        <f>Table247[[#This Row],[QTY]]*Table247[[#This Row],[UNIT PRICE]]</f>
        <v>0</v>
      </c>
    </row>
    <row r="29" spans="1:6" ht="15" customHeight="1">
      <c r="A29" s="6">
        <f>A25+1</f>
        <v>10</v>
      </c>
      <c r="B29" s="12" t="s">
        <v>35</v>
      </c>
      <c r="C29" s="16" t="s">
        <v>19</v>
      </c>
      <c r="D29" s="25">
        <v>53</v>
      </c>
      <c r="E29" s="19"/>
      <c r="F29" s="20">
        <f>Table247[[#This Row],[QTY]]*Table247[[#This Row],[UNIT PRICE]]</f>
        <v>0</v>
      </c>
    </row>
    <row r="30" spans="1:6" ht="15" customHeight="1">
      <c r="A30" s="6">
        <f t="shared" si="1"/>
        <v>10</v>
      </c>
      <c r="B30" s="12" t="s">
        <v>36</v>
      </c>
      <c r="C30" s="16" t="s">
        <v>19</v>
      </c>
      <c r="D30" s="25">
        <v>65</v>
      </c>
      <c r="E30" s="19"/>
      <c r="F30" s="20">
        <f>Table247[[#This Row],[QTY]]*Table247[[#This Row],[UNIT PRICE]]</f>
        <v>0</v>
      </c>
    </row>
    <row r="31" spans="1:6" ht="15" customHeight="1">
      <c r="A31" s="6">
        <f>A33+1</f>
        <v>12</v>
      </c>
      <c r="B31" s="12" t="s">
        <v>37</v>
      </c>
      <c r="C31" s="7" t="s">
        <v>25</v>
      </c>
      <c r="D31" s="17">
        <v>16</v>
      </c>
      <c r="E31" s="19"/>
      <c r="F31" s="20">
        <f>Table247[[#This Row],[QTY]]*Table247[[#This Row],[UNIT PRICE]]</f>
        <v>0</v>
      </c>
    </row>
    <row r="32" spans="1:6" ht="15" customHeight="1">
      <c r="A32" s="6">
        <f>A30+1</f>
        <v>11</v>
      </c>
      <c r="B32" s="12" t="s">
        <v>38</v>
      </c>
      <c r="C32" s="7" t="s">
        <v>25</v>
      </c>
      <c r="D32" s="17">
        <v>2</v>
      </c>
      <c r="E32" s="19"/>
      <c r="F32" s="20">
        <f>Table247[[#This Row],[QTY]]*Table247[[#This Row],[UNIT PRICE]]</f>
        <v>0</v>
      </c>
    </row>
    <row r="33" spans="1:6" ht="15" customHeight="1">
      <c r="A33" s="6">
        <f>A29+1</f>
        <v>11</v>
      </c>
      <c r="B33" s="12" t="s">
        <v>39</v>
      </c>
      <c r="C33" s="16" t="s">
        <v>25</v>
      </c>
      <c r="D33" s="25">
        <v>2</v>
      </c>
      <c r="E33" s="19"/>
      <c r="F33" s="20">
        <f>Table247[[#This Row],[QTY]]*Table247[[#This Row],[UNIT PRICE]]</f>
        <v>0</v>
      </c>
    </row>
    <row r="34" spans="1:6" ht="15" customHeight="1">
      <c r="A34" s="6">
        <f>A31+1</f>
        <v>13</v>
      </c>
      <c r="B34" s="12" t="s">
        <v>40</v>
      </c>
      <c r="C34" s="16" t="s">
        <v>19</v>
      </c>
      <c r="D34" s="25">
        <v>854</v>
      </c>
      <c r="E34" s="19"/>
      <c r="F34" s="20">
        <f>Table247[[#This Row],[QTY]]*Table247[[#This Row],[UNIT PRICE]]</f>
        <v>0</v>
      </c>
    </row>
    <row r="35" spans="1:6" ht="15" customHeight="1">
      <c r="A35" s="6">
        <f t="shared" si="0"/>
        <v>14</v>
      </c>
      <c r="B35" s="12" t="s">
        <v>41</v>
      </c>
      <c r="C35" s="16" t="s">
        <v>25</v>
      </c>
      <c r="D35" s="25">
        <v>3</v>
      </c>
      <c r="E35" s="19"/>
      <c r="F35" s="20">
        <f>Table247[[#This Row],[QTY]]*Table247[[#This Row],[UNIT PRICE]]</f>
        <v>0</v>
      </c>
    </row>
    <row r="36" spans="1:6" ht="15" customHeight="1">
      <c r="A36" s="6">
        <f t="shared" si="0"/>
        <v>15</v>
      </c>
      <c r="B36" s="12" t="s">
        <v>42</v>
      </c>
      <c r="C36" s="7" t="s">
        <v>22</v>
      </c>
      <c r="D36" s="17">
        <v>8</v>
      </c>
      <c r="E36" s="19"/>
      <c r="F36" s="20">
        <f>Table247[[#This Row],[QTY]]*Table247[[#This Row],[UNIT PRICE]]</f>
        <v>0</v>
      </c>
    </row>
    <row r="37" spans="1:6" ht="15" customHeight="1">
      <c r="A37" s="6">
        <f t="shared" si="0"/>
        <v>16</v>
      </c>
      <c r="B37" s="12" t="s">
        <v>43</v>
      </c>
      <c r="C37" s="7" t="s">
        <v>44</v>
      </c>
      <c r="D37" s="17">
        <f>(21.92*4900)/27*1.75</f>
        <v>6961.6296296296314</v>
      </c>
      <c r="E37" s="19"/>
      <c r="F37" s="20">
        <f>Table247[[#This Row],[QTY]]*Table247[[#This Row],[UNIT PRICE]]</f>
        <v>0</v>
      </c>
    </row>
    <row r="38" spans="1:6" ht="15" customHeight="1">
      <c r="A38" s="6">
        <f t="shared" si="0"/>
        <v>17</v>
      </c>
      <c r="B38" s="12" t="s">
        <v>45</v>
      </c>
      <c r="C38" s="7" t="s">
        <v>22</v>
      </c>
      <c r="D38" s="17">
        <v>13312</v>
      </c>
      <c r="E38" s="19"/>
      <c r="F38" s="20">
        <f>Table247[[#This Row],[QTY]]*Table247[[#This Row],[UNIT PRICE]]</f>
        <v>0</v>
      </c>
    </row>
    <row r="39" spans="1:6" ht="15" customHeight="1">
      <c r="A39" s="6">
        <f>A41+1</f>
        <v>19</v>
      </c>
      <c r="B39" s="12" t="s">
        <v>46</v>
      </c>
      <c r="C39" s="7" t="s">
        <v>44</v>
      </c>
      <c r="D39" s="17">
        <f>D38*116*2.25/2000*1.02+3</f>
        <v>1774.9603199999999</v>
      </c>
      <c r="E39" s="19"/>
      <c r="F39" s="20">
        <f>Table247[[#This Row],[QTY]]*Table247[[#This Row],[UNIT PRICE]]</f>
        <v>0</v>
      </c>
    </row>
    <row r="40" spans="1:6" ht="15" customHeight="1">
      <c r="A40" s="32">
        <f t="shared" ref="A40" si="3">A39+1</f>
        <v>20</v>
      </c>
      <c r="B40" s="33" t="s">
        <v>47</v>
      </c>
      <c r="C40" s="34" t="s">
        <v>22</v>
      </c>
      <c r="D40" s="36">
        <f>D38</f>
        <v>13312</v>
      </c>
      <c r="E40" s="35"/>
      <c r="F40" s="20">
        <f>Table247[[#This Row],[QTY]]*Table247[[#This Row],[UNIT PRICE]]</f>
        <v>0</v>
      </c>
    </row>
    <row r="41" spans="1:6" ht="15" customHeight="1">
      <c r="A41" s="6">
        <f>A38+1</f>
        <v>18</v>
      </c>
      <c r="B41" s="12" t="s">
        <v>48</v>
      </c>
      <c r="C41" s="7" t="s">
        <v>44</v>
      </c>
      <c r="D41" s="17">
        <f>D38*116*1.75/2000*1.02+2</f>
        <v>1380.1913599999998</v>
      </c>
      <c r="E41" s="19"/>
      <c r="F41" s="20">
        <f>Table247[[#This Row],[QTY]]*Table247[[#This Row],[UNIT PRICE]]</f>
        <v>0</v>
      </c>
    </row>
    <row r="42" spans="1:6" ht="15" customHeight="1">
      <c r="A42" s="6">
        <f>A39+1</f>
        <v>20</v>
      </c>
      <c r="B42" s="12" t="s">
        <v>49</v>
      </c>
      <c r="C42" s="7" t="s">
        <v>22</v>
      </c>
      <c r="D42" s="17">
        <v>155</v>
      </c>
      <c r="E42" s="19"/>
      <c r="F42" s="20">
        <f>Table247[[#This Row],[QTY]]*Table247[[#This Row],[UNIT PRICE]]</f>
        <v>0</v>
      </c>
    </row>
    <row r="43" spans="1:6" ht="15" customHeight="1">
      <c r="A43" s="6">
        <f t="shared" si="0"/>
        <v>21</v>
      </c>
      <c r="B43" s="33" t="s">
        <v>50</v>
      </c>
      <c r="C43" s="16" t="s">
        <v>22</v>
      </c>
      <c r="D43" s="25">
        <v>555</v>
      </c>
      <c r="E43" s="19"/>
      <c r="F43" s="20">
        <f>Table247[[#This Row],[QTY]]*Table247[[#This Row],[UNIT PRICE]]</f>
        <v>0</v>
      </c>
    </row>
    <row r="44" spans="1:6" ht="15" customHeight="1">
      <c r="A44" s="6">
        <f t="shared" si="0"/>
        <v>22</v>
      </c>
      <c r="B44" s="12" t="s">
        <v>51</v>
      </c>
      <c r="C44" s="7" t="s">
        <v>22</v>
      </c>
      <c r="D44" s="17">
        <f>D45</f>
        <v>9640.41</v>
      </c>
      <c r="E44" s="19"/>
      <c r="F44" s="20">
        <f>Table247[[#This Row],[QTY]]*Table247[[#This Row],[UNIT PRICE]]</f>
        <v>0</v>
      </c>
    </row>
    <row r="45" spans="1:6" ht="15" customHeight="1">
      <c r="A45" s="6">
        <f t="shared" si="0"/>
        <v>23</v>
      </c>
      <c r="B45" s="12" t="s">
        <v>52</v>
      </c>
      <c r="C45" s="7" t="s">
        <v>22</v>
      </c>
      <c r="D45" s="17">
        <f>9541*1.01+4</f>
        <v>9640.41</v>
      </c>
      <c r="E45" s="19"/>
      <c r="F45" s="20">
        <f>Table247[[#This Row],[QTY]]*Table247[[#This Row],[UNIT PRICE]]</f>
        <v>0</v>
      </c>
    </row>
    <row r="46" spans="1:6" ht="15" customHeight="1" thickBot="1">
      <c r="A46" s="6">
        <f t="shared" si="0"/>
        <v>24</v>
      </c>
      <c r="B46" s="37" t="s">
        <v>53</v>
      </c>
      <c r="C46" s="8" t="s">
        <v>22</v>
      </c>
      <c r="D46" s="18">
        <f>5512*1.02+3</f>
        <v>5625.24</v>
      </c>
      <c r="E46" s="21"/>
      <c r="F46" s="20">
        <f>Table247[[#This Row],[QTY]]*Table247[[#This Row],[UNIT PRICE]]</f>
        <v>0</v>
      </c>
    </row>
    <row r="47" spans="1:6" ht="15" customHeight="1">
      <c r="A47" s="22"/>
      <c r="B47" s="31"/>
      <c r="C47" s="23"/>
      <c r="D47" s="31"/>
      <c r="E47" s="42" t="s">
        <v>54</v>
      </c>
      <c r="F47" s="43">
        <f>SUM(F14:F46)</f>
        <v>0</v>
      </c>
    </row>
    <row r="48" spans="1:6" ht="15" customHeight="1">
      <c r="A48" s="26"/>
      <c r="B48" s="38"/>
      <c r="C48" s="39"/>
      <c r="D48" s="38"/>
      <c r="E48" s="44" t="s">
        <v>55</v>
      </c>
      <c r="F48" s="45">
        <f>F47*0.15</f>
        <v>0</v>
      </c>
    </row>
    <row r="49" spans="1:6" ht="15.75" thickBot="1">
      <c r="A49" s="40"/>
      <c r="B49" s="41"/>
      <c r="C49" s="41"/>
      <c r="D49" s="41"/>
      <c r="E49" s="46" t="s">
        <v>56</v>
      </c>
      <c r="F49" s="47">
        <f>F47+F48</f>
        <v>0</v>
      </c>
    </row>
    <row r="50" spans="1:6">
      <c r="A50" s="11"/>
      <c r="B50" s="12"/>
      <c r="C50" s="13"/>
      <c r="D50" s="14"/>
      <c r="E50" s="10"/>
      <c r="F50" s="9"/>
    </row>
    <row r="51" spans="1:6">
      <c r="A51" s="11"/>
      <c r="B51" s="12"/>
      <c r="C51" s="13"/>
      <c r="D51" s="14"/>
      <c r="E51" s="10"/>
      <c r="F51" s="9"/>
    </row>
    <row r="52" spans="1:6">
      <c r="A52" s="11"/>
      <c r="B52" s="12"/>
      <c r="C52" s="13"/>
      <c r="D52" s="14"/>
      <c r="E52" s="10"/>
      <c r="F52" s="9"/>
    </row>
  </sheetData>
  <mergeCells count="1">
    <mergeCell ref="A4:C4"/>
  </mergeCells>
  <pageMargins left="0.7" right="0.7" top="0.75" bottom="0.75" header="0.3" footer="0.3"/>
  <pageSetup fitToWidth="0" fitToHeight="0" orientation="landscape" horizontalDpi="30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Alternate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Jacob Rosbeck</dc:creator>
  <cp:keywords/>
  <dc:description/>
  <cp:lastModifiedBy>Anne Trautner</cp:lastModifiedBy>
  <cp:revision/>
  <dcterms:created xsi:type="dcterms:W3CDTF">2019-05-09T20:30:10Z</dcterms:created>
  <dcterms:modified xsi:type="dcterms:W3CDTF">2026-10-15T11:37:52Z</dcterms:modified>
  <cp:category/>
  <cp:contentStatus/>
</cp:coreProperties>
</file>